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315" windowHeight="5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7" i="1"/>
  <c r="D17" s="1"/>
  <c r="H18"/>
  <c r="H2"/>
  <c r="C7"/>
  <c r="D7" s="1"/>
  <c r="C8"/>
  <c r="E8" s="1"/>
  <c r="C9"/>
  <c r="D9" s="1"/>
  <c r="C10"/>
  <c r="E10" s="1"/>
  <c r="C11"/>
  <c r="D11" s="1"/>
  <c r="C12"/>
  <c r="E12" s="1"/>
  <c r="C13"/>
  <c r="D13" s="1"/>
  <c r="C14"/>
  <c r="E14" s="1"/>
  <c r="C6"/>
  <c r="D6" s="1"/>
  <c r="I6" l="1"/>
  <c r="I13"/>
  <c r="I11"/>
  <c r="I9"/>
  <c r="I7"/>
  <c r="D14"/>
  <c r="I14" s="1"/>
  <c r="D12"/>
  <c r="I12" s="1"/>
  <c r="D10"/>
  <c r="I10" s="1"/>
  <c r="D8"/>
  <c r="I8" s="1"/>
  <c r="E6"/>
  <c r="E13"/>
  <c r="E11"/>
  <c r="E9"/>
  <c r="E7"/>
  <c r="E17"/>
  <c r="J10" s="1"/>
  <c r="J12" l="1"/>
  <c r="J13"/>
  <c r="J9"/>
  <c r="J8"/>
  <c r="J14"/>
  <c r="J11"/>
  <c r="J6"/>
  <c r="J7"/>
</calcChain>
</file>

<file path=xl/sharedStrings.xml><?xml version="1.0" encoding="utf-8"?>
<sst xmlns="http://schemas.openxmlformats.org/spreadsheetml/2006/main" count="39" uniqueCount="33">
  <si>
    <t>f</t>
  </si>
  <si>
    <t>aperture</t>
  </si>
  <si>
    <t>star brightness</t>
  </si>
  <si>
    <t>***</t>
  </si>
  <si>
    <t>**</t>
  </si>
  <si>
    <t>****</t>
  </si>
  <si>
    <t>rads</t>
  </si>
  <si>
    <t>declination</t>
  </si>
  <si>
    <t>neb brightness</t>
  </si>
  <si>
    <t>deg</t>
  </si>
  <si>
    <t>expmax*f^2/a^2</t>
  </si>
  <si>
    <t>neb</t>
  </si>
  <si>
    <t>at exp max/ap^2</t>
  </si>
  <si>
    <t>stars</t>
  </si>
  <si>
    <t xml:space="preserve">limiting mag </t>
  </si>
  <si>
    <t>mm</t>
  </si>
  <si>
    <t>exp max</t>
  </si>
  <si>
    <t>sec</t>
  </si>
  <si>
    <t>ISO</t>
  </si>
  <si>
    <t>iso</t>
  </si>
  <si>
    <t>calibration result for camera</t>
  </si>
  <si>
    <t>no trails</t>
  </si>
  <si>
    <t>FIXED CAMERA OLYMPUS EM1/EM5 - LONGEST EXPOSURE TO AVOID STAR TRAILS AND LIMITING MAGNITUDES</t>
  </si>
  <si>
    <t>STACKS</t>
  </si>
  <si>
    <t>enter declination / iso/stacks</t>
  </si>
  <si>
    <t>Notes</t>
  </si>
  <si>
    <t>Enter your lens data in column A and B - pink column and blue column</t>
  </si>
  <si>
    <t>Optional calibrate limiting magnitudes for camera - green boxes</t>
  </si>
  <si>
    <t>Shutter speed output in column C for large prints - 24 inch.  Lengthen speed for small prints or web.  Ie. X2 to x3</t>
  </si>
  <si>
    <t>Output of limiting magnitude for dark site - approx.</t>
  </si>
  <si>
    <t>copyright Stuart Pryer 2014.</t>
  </si>
  <si>
    <t>stuartpryer@tiscali.co.uk</t>
  </si>
  <si>
    <t>Enter object declination, number of images stacked and ISO speed set on camera - yellow boxes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</si>
</sst>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0" fillId="2" borderId="0" xfId="0" applyFill="1"/>
    <xf numFmtId="164" fontId="0" fillId="0" borderId="0" xfId="0" applyNumberFormat="1"/>
    <xf numFmtId="0" fontId="0" fillId="3" borderId="0" xfId="0" applyFill="1"/>
    <xf numFmtId="164" fontId="0" fillId="3" borderId="0" xfId="0" applyNumberFormat="1" applyFill="1"/>
    <xf numFmtId="1" fontId="0" fillId="0" borderId="0" xfId="0" applyNumberFormat="1"/>
    <xf numFmtId="0" fontId="0" fillId="4" borderId="0" xfId="0" applyFill="1"/>
    <xf numFmtId="0" fontId="0" fillId="5" borderId="0" xfId="0" applyFill="1"/>
    <xf numFmtId="2" fontId="0" fillId="2" borderId="0" xfId="0" applyNumberFormat="1" applyFill="1"/>
    <xf numFmtId="0" fontId="1" fillId="0" borderId="1" xfId="0" applyFont="1" applyBorder="1"/>
    <xf numFmtId="0" fontId="0" fillId="0" borderId="1" xfId="0" applyBorder="1"/>
    <xf numFmtId="0" fontId="1" fillId="0" borderId="0" xfId="0" applyFont="1" applyBorder="1"/>
    <xf numFmtId="2" fontId="0" fillId="0" borderId="0" xfId="0" applyNumberFormat="1" applyFill="1" applyBorder="1"/>
    <xf numFmtId="0" fontId="0" fillId="0" borderId="0" xfId="0" applyBorder="1"/>
    <xf numFmtId="1" fontId="0" fillId="0" borderId="1" xfId="0" applyNumberFormat="1" applyBorder="1"/>
    <xf numFmtId="0" fontId="0" fillId="6" borderId="0" xfId="0" applyFill="1"/>
    <xf numFmtId="2" fontId="0" fillId="6" borderId="1" xfId="0" applyNumberFormat="1" applyFill="1" applyBorder="1"/>
    <xf numFmtId="0" fontId="0" fillId="6" borderId="1" xfId="0" applyFill="1" applyBorder="1"/>
    <xf numFmtId="0" fontId="0" fillId="6" borderId="1" xfId="0" applyFont="1" applyFill="1" applyBorder="1"/>
    <xf numFmtId="164" fontId="0" fillId="0" borderId="0" xfId="0" applyNumberFormat="1" applyFill="1"/>
    <xf numFmtId="0" fontId="0" fillId="0" borderId="0" xfId="0" applyFill="1"/>
    <xf numFmtId="164" fontId="0" fillId="3" borderId="1" xfId="0" applyNumberFormat="1" applyFill="1" applyBorder="1"/>
    <xf numFmtId="0" fontId="1" fillId="0" borderId="0" xfId="0" applyFont="1" applyFill="1"/>
    <xf numFmtId="0" fontId="2" fillId="0" borderId="0" xfId="0" applyFont="1"/>
    <xf numFmtId="2" fontId="2" fillId="0" borderId="0" xfId="0" applyNumberFormat="1" applyFont="1"/>
    <xf numFmtId="0" fontId="1" fillId="2" borderId="0" xfId="0" applyFont="1" applyFill="1" applyBorder="1"/>
    <xf numFmtId="2" fontId="0" fillId="0" borderId="1" xfId="0" applyNumberFormat="1" applyBorder="1"/>
    <xf numFmtId="0" fontId="3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uartpryer@tiscali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topLeftCell="A13" workbookViewId="0">
      <selection activeCell="C23" sqref="C23"/>
    </sheetView>
  </sheetViews>
  <sheetFormatPr defaultRowHeight="15"/>
  <cols>
    <col min="1" max="1" width="5" customWidth="1"/>
    <col min="2" max="2" width="8.85546875" customWidth="1"/>
    <col min="3" max="3" width="8.85546875" style="1" customWidth="1"/>
    <col min="4" max="4" width="16" customWidth="1"/>
    <col min="5" max="5" width="15.85546875" customWidth="1"/>
    <col min="6" max="6" width="11.5703125" customWidth="1"/>
    <col min="7" max="7" width="8.42578125" customWidth="1"/>
    <col min="9" max="9" width="12.42578125" customWidth="1"/>
    <col min="10" max="10" width="6.42578125" customWidth="1"/>
  </cols>
  <sheetData>
    <row r="1" spans="1:10" s="26" customFormat="1">
      <c r="B1" s="26" t="s">
        <v>22</v>
      </c>
      <c r="C1" s="27"/>
    </row>
    <row r="2" spans="1:10">
      <c r="A2" s="2" t="s">
        <v>0</v>
      </c>
      <c r="B2" s="2" t="s">
        <v>1</v>
      </c>
      <c r="C2" s="3" t="s">
        <v>16</v>
      </c>
      <c r="D2" s="2" t="s">
        <v>10</v>
      </c>
      <c r="E2" s="2" t="s">
        <v>12</v>
      </c>
      <c r="F2" s="3" t="s">
        <v>7</v>
      </c>
      <c r="G2" s="4">
        <v>18</v>
      </c>
      <c r="H2">
        <f>G2*2*3.14/360</f>
        <v>0.314</v>
      </c>
      <c r="I2" s="2" t="s">
        <v>14</v>
      </c>
      <c r="J2" s="2" t="s">
        <v>11</v>
      </c>
    </row>
    <row r="3" spans="1:10">
      <c r="A3" s="2" t="s">
        <v>15</v>
      </c>
      <c r="B3" s="2"/>
      <c r="C3" s="3" t="s">
        <v>17</v>
      </c>
      <c r="D3" s="2" t="s">
        <v>2</v>
      </c>
      <c r="E3" s="2" t="s">
        <v>8</v>
      </c>
      <c r="F3" s="2"/>
      <c r="G3" s="2" t="s">
        <v>9</v>
      </c>
      <c r="H3" s="2" t="s">
        <v>6</v>
      </c>
      <c r="I3" s="2" t="s">
        <v>13</v>
      </c>
    </row>
    <row r="4" spans="1:10">
      <c r="C4" s="3" t="s">
        <v>21</v>
      </c>
      <c r="D4" s="2"/>
      <c r="E4" s="2"/>
      <c r="F4" s="2" t="s">
        <v>18</v>
      </c>
      <c r="G4" s="11">
        <v>6400</v>
      </c>
    </row>
    <row r="5" spans="1:10">
      <c r="A5" s="14"/>
      <c r="B5" s="15"/>
      <c r="C5" s="22"/>
      <c r="D5" s="8"/>
      <c r="E5" s="5"/>
      <c r="F5" s="14" t="s">
        <v>23</v>
      </c>
      <c r="G5" s="28">
        <v>1</v>
      </c>
      <c r="H5" s="16"/>
      <c r="I5" s="16"/>
      <c r="J5" s="16"/>
    </row>
    <row r="6" spans="1:10">
      <c r="A6" s="9">
        <v>12</v>
      </c>
      <c r="B6" s="10">
        <v>2.8</v>
      </c>
      <c r="C6" s="7">
        <f>(17*B6+14*3.7+A6/10)/(A6*COS($G$2/57.3))</f>
        <v>8.814692041891842</v>
      </c>
      <c r="D6" s="8">
        <f>$G$5*C6*(A6*A6)/(B6*B6)</f>
        <v>161.90250689189099</v>
      </c>
      <c r="E6" s="1">
        <f>$G$5*C6/((B6^2))</f>
        <v>1.1243229645270207</v>
      </c>
      <c r="H6" t="s">
        <v>4</v>
      </c>
      <c r="I6" s="7">
        <f t="shared" ref="I6:I9" si="0">$I$17+(2.512*(LOG10((D6*$G$4)/($D$17*$J$18))))</f>
        <v>7.6325071641460447</v>
      </c>
      <c r="J6" s="7">
        <f t="shared" ref="J6:J14" si="1">$J$17+2.512*(LOG10(($G$4*E6)/($J$18*$E$17)))</f>
        <v>12.746325885786936</v>
      </c>
    </row>
    <row r="7" spans="1:10">
      <c r="A7" s="9">
        <v>24</v>
      </c>
      <c r="B7" s="10">
        <v>2.8</v>
      </c>
      <c r="C7" s="7">
        <f t="shared" ref="C7:C14" si="2">(17*B7+14*3.7+A7/10)/(A7*COS($G$2/57.3))</f>
        <v>4.4599187369015381</v>
      </c>
      <c r="D7" s="8">
        <f t="shared" ref="D7:D14" si="3">$G$5*C7*(A7*A7)/(B7*B7)</f>
        <v>327.66749903766402</v>
      </c>
      <c r="E7" s="1">
        <f t="shared" ref="E7:E14" si="4">$G$5*C7/((B7^2))</f>
        <v>0.56886718582927787</v>
      </c>
      <c r="H7" t="s">
        <v>4</v>
      </c>
      <c r="I7" s="7">
        <f t="shared" si="0"/>
        <v>8.401630804023414</v>
      </c>
      <c r="J7" s="7">
        <f t="shared" si="1"/>
        <v>12.003074827448463</v>
      </c>
    </row>
    <row r="8" spans="1:10">
      <c r="A8" s="9">
        <v>35</v>
      </c>
      <c r="B8" s="10">
        <v>2.8</v>
      </c>
      <c r="C8" s="7">
        <f t="shared" si="2"/>
        <v>3.0912756981902993</v>
      </c>
      <c r="D8" s="8">
        <f t="shared" si="3"/>
        <v>483.01182784223431</v>
      </c>
      <c r="E8" s="1">
        <f t="shared" si="4"/>
        <v>0.39429536966713008</v>
      </c>
      <c r="H8" t="s">
        <v>4</v>
      </c>
      <c r="I8" s="7">
        <f t="shared" si="0"/>
        <v>8.8249640953171244</v>
      </c>
      <c r="J8" s="7">
        <f t="shared" si="1"/>
        <v>11.603191542285499</v>
      </c>
    </row>
    <row r="9" spans="1:10" s="23" customFormat="1">
      <c r="A9" s="9">
        <v>40</v>
      </c>
      <c r="B9" s="10">
        <v>2.8</v>
      </c>
      <c r="C9" s="7">
        <f t="shared" si="2"/>
        <v>2.7180094149054166</v>
      </c>
      <c r="D9" s="8">
        <f t="shared" si="3"/>
        <v>554.69579896028915</v>
      </c>
      <c r="E9" s="1">
        <f t="shared" si="4"/>
        <v>0.34668487435018075</v>
      </c>
      <c r="F9" s="6"/>
      <c r="G9" s="6"/>
      <c r="H9" s="6" t="s">
        <v>3</v>
      </c>
      <c r="I9" s="7">
        <f t="shared" si="0"/>
        <v>8.9759280380817472</v>
      </c>
      <c r="J9" s="7">
        <f t="shared" si="1"/>
        <v>11.462803943434222</v>
      </c>
    </row>
    <row r="10" spans="1:10" s="23" customFormat="1">
      <c r="A10" s="9">
        <v>50</v>
      </c>
      <c r="B10" s="10">
        <v>1.8</v>
      </c>
      <c r="C10" s="7">
        <f t="shared" si="2"/>
        <v>1.8379421498083821</v>
      </c>
      <c r="D10" s="8">
        <f t="shared" si="3"/>
        <v>1418.1652390496777</v>
      </c>
      <c r="E10" s="1">
        <f t="shared" si="4"/>
        <v>0.56726609561987096</v>
      </c>
      <c r="F10" s="6"/>
      <c r="G10" s="6"/>
      <c r="H10" s="6" t="s">
        <v>5</v>
      </c>
      <c r="I10" s="7">
        <f t="shared" ref="I10:I14" si="5">$I$17+(2.512*(LOG10((D10*$G$4)/($D$17*$J$18))))</f>
        <v>10</v>
      </c>
      <c r="J10" s="7">
        <f t="shared" si="1"/>
        <v>12</v>
      </c>
    </row>
    <row r="11" spans="1:10" s="23" customFormat="1">
      <c r="A11" s="9">
        <v>90</v>
      </c>
      <c r="B11" s="10">
        <v>2</v>
      </c>
      <c r="C11" s="7">
        <f t="shared" si="2"/>
        <v>1.1075318827983387</v>
      </c>
      <c r="D11" s="8">
        <f t="shared" si="3"/>
        <v>2242.752062666636</v>
      </c>
      <c r="E11" s="1">
        <f t="shared" si="4"/>
        <v>0.27688297069958467</v>
      </c>
      <c r="F11" s="6"/>
      <c r="G11" s="6"/>
      <c r="H11" s="6" t="s">
        <v>5</v>
      </c>
      <c r="I11" s="7">
        <f t="shared" si="5"/>
        <v>10.500024724858275</v>
      </c>
      <c r="J11" s="7">
        <f t="shared" si="1"/>
        <v>11.217535659219266</v>
      </c>
    </row>
    <row r="12" spans="1:10">
      <c r="A12" s="9">
        <v>135</v>
      </c>
      <c r="B12" s="10">
        <v>3.5</v>
      </c>
      <c r="C12" s="7">
        <f t="shared" si="2"/>
        <v>0.97201110389052503</v>
      </c>
      <c r="D12" s="8">
        <f t="shared" si="3"/>
        <v>1446.1144790534545</v>
      </c>
      <c r="E12" s="1">
        <f t="shared" si="4"/>
        <v>7.9347845215553062E-2</v>
      </c>
      <c r="H12" t="s">
        <v>4</v>
      </c>
      <c r="I12" s="7">
        <f t="shared" si="5"/>
        <v>10.02129130600315</v>
      </c>
      <c r="J12" s="7">
        <f t="shared" si="1"/>
        <v>9.8541197548683979</v>
      </c>
    </row>
    <row r="13" spans="1:10">
      <c r="A13" s="9">
        <v>180</v>
      </c>
      <c r="B13" s="10">
        <v>2.8</v>
      </c>
      <c r="C13" s="7">
        <f t="shared" si="2"/>
        <v>0.68578187257660839</v>
      </c>
      <c r="D13" s="8">
        <f t="shared" si="3"/>
        <v>2834.0985550359842</v>
      </c>
      <c r="E13" s="1">
        <f t="shared" si="4"/>
        <v>8.747217762456741E-2</v>
      </c>
      <c r="H13" t="s">
        <v>4</v>
      </c>
      <c r="I13" s="7">
        <f t="shared" si="5"/>
        <v>10.755328538767435</v>
      </c>
      <c r="J13" s="7">
        <f t="shared" si="1"/>
        <v>9.9604647749125821</v>
      </c>
    </row>
    <row r="14" spans="1:10">
      <c r="A14" s="9">
        <v>300</v>
      </c>
      <c r="B14" s="10">
        <v>4.5</v>
      </c>
      <c r="C14" s="7">
        <f t="shared" si="2"/>
        <v>0.5548173957182817</v>
      </c>
      <c r="D14" s="8">
        <f t="shared" si="3"/>
        <v>2465.8550920812522</v>
      </c>
      <c r="E14" s="1">
        <f t="shared" si="4"/>
        <v>2.7398389912013911E-2</v>
      </c>
      <c r="I14" s="7">
        <f t="shared" si="5"/>
        <v>10.603484676752014</v>
      </c>
      <c r="J14" s="7">
        <f t="shared" si="1"/>
        <v>8.6940527948245876</v>
      </c>
    </row>
    <row r="15" spans="1:10">
      <c r="A15" s="4"/>
      <c r="B15" t="s">
        <v>24</v>
      </c>
    </row>
    <row r="16" spans="1:10">
      <c r="A16" s="18"/>
      <c r="B16" t="s">
        <v>20</v>
      </c>
    </row>
    <row r="17" spans="1:10" ht="15.75" thickBot="1">
      <c r="A17" s="21">
        <v>50</v>
      </c>
      <c r="B17" s="19">
        <v>1.8</v>
      </c>
      <c r="C17" s="24">
        <f>(17*B17+14*3.7+A17/10)/(A17*COS($G$18/57.3))</f>
        <v>1.8379421498083821</v>
      </c>
      <c r="D17" s="17">
        <f>C17*(A17*A17)/(B17*B17)</f>
        <v>1418.1652390496777</v>
      </c>
      <c r="E17" s="29">
        <f>C17/((B17^2))</f>
        <v>0.56726609561987096</v>
      </c>
      <c r="F17" s="12"/>
      <c r="G17" s="12"/>
      <c r="H17" s="13"/>
      <c r="I17" s="20">
        <v>10</v>
      </c>
      <c r="J17" s="20">
        <v>12</v>
      </c>
    </row>
    <row r="18" spans="1:10">
      <c r="F18" s="3" t="s">
        <v>7</v>
      </c>
      <c r="G18" s="18">
        <v>18</v>
      </c>
      <c r="H18">
        <f>G18*2*3.14/360</f>
        <v>0.314</v>
      </c>
      <c r="I18" s="25" t="s">
        <v>19</v>
      </c>
      <c r="J18" s="18">
        <v>6400</v>
      </c>
    </row>
    <row r="20" spans="1:10">
      <c r="B20" s="26" t="s">
        <v>25</v>
      </c>
    </row>
    <row r="22" spans="1:10">
      <c r="B22">
        <v>1</v>
      </c>
      <c r="C22" s="1" t="s">
        <v>26</v>
      </c>
    </row>
    <row r="23" spans="1:10">
      <c r="B23">
        <v>2</v>
      </c>
      <c r="C23" s="1" t="s">
        <v>32</v>
      </c>
    </row>
    <row r="24" spans="1:10">
      <c r="B24">
        <v>3</v>
      </c>
      <c r="C24" s="1" t="s">
        <v>27</v>
      </c>
    </row>
    <row r="25" spans="1:10">
      <c r="B25">
        <v>4</v>
      </c>
      <c r="C25" s="1" t="s">
        <v>28</v>
      </c>
    </row>
    <row r="26" spans="1:10">
      <c r="B26">
        <v>5</v>
      </c>
      <c r="C26" s="1" t="s">
        <v>29</v>
      </c>
    </row>
    <row r="28" spans="1:10">
      <c r="C28" s="1" t="s">
        <v>30</v>
      </c>
      <c r="E28" s="30" t="s">
        <v>31</v>
      </c>
    </row>
  </sheetData>
  <hyperlinks>
    <hyperlink ref="E28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stuart</cp:lastModifiedBy>
  <dcterms:created xsi:type="dcterms:W3CDTF">2014-02-28T17:57:06Z</dcterms:created>
  <dcterms:modified xsi:type="dcterms:W3CDTF">2014-03-07T10:50:11Z</dcterms:modified>
</cp:coreProperties>
</file>